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35" activeTab="0"/>
  </bookViews>
  <sheets>
    <sheet name="Summary Changes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<sst xmlns="http://schemas.openxmlformats.org/spreadsheetml/2006/main" count="76" uniqueCount="45">
  <si>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 xml:space="preserve">Analysis of What Proposed Brackets For Power Units Only Will Do to Missouri Registrants Based on 2009 Experience </t>
  </si>
  <si>
    <t>2009 Filed</t>
  </si>
  <si>
    <t>% to Total</t>
  </si>
  <si>
    <t>2009 Fees using Total Equipment</t>
  </si>
  <si>
    <t>2009 Fees Using Power Units Only and Proposed Brackets</t>
  </si>
  <si>
    <t>2010 Prop</t>
  </si>
  <si>
    <t xml:space="preserve">2009 Revenue Using Total Equipment </t>
  </si>
  <si>
    <t>Net Affect of Tier Change on Old Fees</t>
  </si>
  <si>
    <t>Total Impact per Category</t>
  </si>
  <si>
    <t>Same Tier 1</t>
  </si>
  <si>
    <t>Decrease Tier 2 to Tier 1</t>
  </si>
  <si>
    <t>Decrease Tier 3 to Tier 1</t>
  </si>
  <si>
    <t>Decrease Tier 4 to Tier 1</t>
  </si>
  <si>
    <t>Same Tier 2</t>
  </si>
  <si>
    <t>Increase Tier 1 to Tier 2</t>
  </si>
  <si>
    <t>Decrease Tier 3 to Tier 2</t>
  </si>
  <si>
    <t>Decrease Tier 4 to Tier 2</t>
  </si>
  <si>
    <t>Decrease Tier 5 to Tier 2</t>
  </si>
  <si>
    <t>Same Tier 3</t>
  </si>
  <si>
    <t>Decrease Tier 4 to Tier 3</t>
  </si>
  <si>
    <t>Decrease Tier 5 to Tier 3</t>
  </si>
  <si>
    <t>Same Tier 4</t>
  </si>
  <si>
    <t>Decrease Tier 5 to Tier 4</t>
  </si>
  <si>
    <t>Same Tier 5</t>
  </si>
  <si>
    <t>Decrease Tier 6 to Tier 5</t>
  </si>
  <si>
    <t>Same Tier 6</t>
  </si>
  <si>
    <t>Total</t>
  </si>
  <si>
    <t>Total Number Receiving Tier Increase in 2010</t>
  </si>
  <si>
    <t>Total Number Receiving Decrease in 2010 Fees</t>
  </si>
  <si>
    <t>Note:  Based on Data as of 02/13/09</t>
  </si>
  <si>
    <t>Possible New Tier Group</t>
  </si>
  <si>
    <t>0-1</t>
  </si>
  <si>
    <t>2-3</t>
  </si>
  <si>
    <t>4-14</t>
  </si>
  <si>
    <t>15-100</t>
  </si>
  <si>
    <t>101-775</t>
  </si>
  <si>
    <t>776 or more</t>
  </si>
  <si>
    <t>Analysis of What Proposed Brackets For Power Units Only Will Do to Missouri Registrants Based on 2009 Experience with New Tier Grouping</t>
  </si>
  <si>
    <t>Increase Tier 2 to Tier 3</t>
  </si>
  <si>
    <t>Increase Tier 3 to Tier 4</t>
  </si>
  <si>
    <t xml:space="preserve"> </t>
  </si>
  <si>
    <t>Revenue Under 2010 Proposed Fees</t>
  </si>
  <si>
    <t xml:space="preserve">2009 Revenue Using Power Units Only </t>
  </si>
  <si>
    <t>Difference Between Proposed 2010 Revenue and 2009 Total Equip Revenue</t>
  </si>
  <si>
    <t>UCR Board Minutes 3-5-09 Exhibit 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</si>
</sst>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164" fontId="0" fillId="2" borderId="7" xfId="21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69" fontId="0" fillId="2" borderId="6" xfId="17" applyNumberFormat="1" applyFill="1" applyBorder="1" applyAlignment="1">
      <alignment horizontal="left" indent="2"/>
    </xf>
    <xf numFmtId="169" fontId="0" fillId="2" borderId="7" xfId="17" applyNumberFormat="1" applyFill="1" applyBorder="1" applyAlignment="1">
      <alignment horizontal="left" indent="2"/>
    </xf>
    <xf numFmtId="169" fontId="0" fillId="2" borderId="8" xfId="0" applyNumberFormat="1" applyFill="1" applyBorder="1" applyAlignment="1">
      <alignment/>
    </xf>
    <xf numFmtId="169" fontId="0" fillId="2" borderId="10" xfId="17" applyNumberFormat="1" applyFill="1" applyBorder="1" applyAlignment="1">
      <alignment horizontal="left" indent="2"/>
    </xf>
    <xf numFmtId="0" fontId="4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164" fontId="0" fillId="2" borderId="13" xfId="21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69" fontId="0" fillId="2" borderId="12" xfId="17" applyNumberFormat="1" applyFill="1" applyBorder="1" applyAlignment="1">
      <alignment horizontal="left" indent="2"/>
    </xf>
    <xf numFmtId="169" fontId="0" fillId="2" borderId="13" xfId="17" applyNumberFormat="1" applyFill="1" applyBorder="1" applyAlignment="1">
      <alignment horizontal="left" indent="2"/>
    </xf>
    <xf numFmtId="169" fontId="0" fillId="2" borderId="14" xfId="0" applyNumberFormat="1" applyFill="1" applyBorder="1" applyAlignment="1">
      <alignment/>
    </xf>
    <xf numFmtId="169" fontId="0" fillId="2" borderId="16" xfId="17" applyNumberFormat="1" applyFill="1" applyBorder="1" applyAlignment="1">
      <alignment horizontal="left" indent="2"/>
    </xf>
    <xf numFmtId="0" fontId="4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164" fontId="0" fillId="2" borderId="19" xfId="21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69" fontId="0" fillId="2" borderId="18" xfId="17" applyNumberFormat="1" applyFill="1" applyBorder="1" applyAlignment="1">
      <alignment horizontal="left" indent="2"/>
    </xf>
    <xf numFmtId="169" fontId="0" fillId="2" borderId="19" xfId="17" applyNumberFormat="1" applyFill="1" applyBorder="1" applyAlignment="1">
      <alignment horizontal="left" indent="2"/>
    </xf>
    <xf numFmtId="169" fontId="0" fillId="2" borderId="20" xfId="0" applyNumberFormat="1" applyFill="1" applyBorder="1" applyAlignment="1">
      <alignment/>
    </xf>
    <xf numFmtId="169" fontId="0" fillId="2" borderId="22" xfId="17" applyNumberFormat="1" applyFill="1" applyBorder="1" applyAlignment="1">
      <alignment horizontal="left" indent="2"/>
    </xf>
    <xf numFmtId="0" fontId="4" fillId="3" borderId="23" xfId="0" applyFont="1" applyFill="1" applyBorder="1" applyAlignment="1">
      <alignment/>
    </xf>
    <xf numFmtId="0" fontId="0" fillId="3" borderId="24" xfId="0" applyFill="1" applyBorder="1" applyAlignment="1">
      <alignment/>
    </xf>
    <xf numFmtId="164" fontId="0" fillId="3" borderId="25" xfId="21" applyNumberForma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169" fontId="0" fillId="3" borderId="24" xfId="17" applyNumberFormat="1" applyFill="1" applyBorder="1" applyAlignment="1">
      <alignment horizontal="left" indent="2"/>
    </xf>
    <xf numFmtId="169" fontId="0" fillId="3" borderId="25" xfId="17" applyNumberFormat="1" applyFill="1" applyBorder="1" applyAlignment="1">
      <alignment horizontal="left" indent="2"/>
    </xf>
    <xf numFmtId="169" fontId="0" fillId="3" borderId="26" xfId="0" applyNumberFormat="1" applyFill="1" applyBorder="1" applyAlignment="1">
      <alignment/>
    </xf>
    <xf numFmtId="169" fontId="0" fillId="3" borderId="28" xfId="17" applyNumberFormat="1" applyFill="1" applyBorder="1" applyAlignment="1">
      <alignment horizontal="left" indent="2"/>
    </xf>
    <xf numFmtId="0" fontId="4" fillId="3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164" fontId="0" fillId="3" borderId="13" xfId="21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9" xfId="0" applyFill="1" applyBorder="1" applyAlignment="1">
      <alignment/>
    </xf>
    <xf numFmtId="169" fontId="0" fillId="3" borderId="12" xfId="17" applyNumberFormat="1" applyFill="1" applyBorder="1" applyAlignment="1">
      <alignment horizontal="left" indent="2"/>
    </xf>
    <xf numFmtId="169" fontId="0" fillId="3" borderId="13" xfId="17" applyNumberFormat="1" applyFill="1" applyBorder="1" applyAlignment="1">
      <alignment horizontal="left" indent="2"/>
    </xf>
    <xf numFmtId="169" fontId="0" fillId="3" borderId="14" xfId="0" applyNumberFormat="1" applyFill="1" applyBorder="1" applyAlignment="1">
      <alignment/>
    </xf>
    <xf numFmtId="169" fontId="0" fillId="3" borderId="16" xfId="17" applyNumberFormat="1" applyFill="1" applyBorder="1" applyAlignment="1">
      <alignment horizontal="left" indent="2"/>
    </xf>
    <xf numFmtId="0" fontId="0" fillId="3" borderId="15" xfId="0" applyFill="1" applyBorder="1" applyAlignment="1">
      <alignment/>
    </xf>
    <xf numFmtId="0" fontId="4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164" fontId="0" fillId="3" borderId="19" xfId="21" applyNumberForma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169" fontId="0" fillId="3" borderId="18" xfId="17" applyNumberFormat="1" applyFill="1" applyBorder="1" applyAlignment="1">
      <alignment horizontal="left" indent="2"/>
    </xf>
    <xf numFmtId="169" fontId="0" fillId="3" borderId="19" xfId="17" applyNumberFormat="1" applyFill="1" applyBorder="1" applyAlignment="1">
      <alignment horizontal="left" indent="2"/>
    </xf>
    <xf numFmtId="169" fontId="0" fillId="3" borderId="20" xfId="0" applyNumberFormat="1" applyFill="1" applyBorder="1" applyAlignment="1">
      <alignment/>
    </xf>
    <xf numFmtId="169" fontId="0" fillId="3" borderId="22" xfId="17" applyNumberFormat="1" applyFill="1" applyBorder="1" applyAlignment="1">
      <alignment horizontal="left" indent="2"/>
    </xf>
    <xf numFmtId="0" fontId="4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164" fontId="0" fillId="4" borderId="25" xfId="21" applyNumberForma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9" xfId="0" applyFill="1" applyBorder="1" applyAlignment="1">
      <alignment/>
    </xf>
    <xf numFmtId="169" fontId="0" fillId="4" borderId="24" xfId="17" applyNumberFormat="1" applyFill="1" applyBorder="1" applyAlignment="1">
      <alignment horizontal="left" indent="2"/>
    </xf>
    <xf numFmtId="169" fontId="0" fillId="4" borderId="25" xfId="17" applyNumberFormat="1" applyFill="1" applyBorder="1" applyAlignment="1">
      <alignment horizontal="left" indent="2"/>
    </xf>
    <xf numFmtId="169" fontId="0" fillId="4" borderId="26" xfId="0" applyNumberFormat="1" applyFill="1" applyBorder="1" applyAlignment="1">
      <alignment/>
    </xf>
    <xf numFmtId="169" fontId="0" fillId="4" borderId="28" xfId="17" applyNumberFormat="1" applyFill="1" applyBorder="1" applyAlignment="1">
      <alignment horizontal="left" indent="2"/>
    </xf>
    <xf numFmtId="0" fontId="4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164" fontId="0" fillId="4" borderId="13" xfId="21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169" fontId="0" fillId="4" borderId="12" xfId="17" applyNumberFormat="1" applyFill="1" applyBorder="1" applyAlignment="1">
      <alignment horizontal="left" indent="2"/>
    </xf>
    <xf numFmtId="169" fontId="0" fillId="4" borderId="13" xfId="17" applyNumberFormat="1" applyFill="1" applyBorder="1" applyAlignment="1">
      <alignment horizontal="left" indent="2"/>
    </xf>
    <xf numFmtId="169" fontId="0" fillId="4" borderId="14" xfId="0" applyNumberFormat="1" applyFill="1" applyBorder="1" applyAlignment="1">
      <alignment/>
    </xf>
    <xf numFmtId="169" fontId="0" fillId="4" borderId="16" xfId="17" applyNumberFormat="1" applyFill="1" applyBorder="1" applyAlignment="1">
      <alignment horizontal="left" indent="2"/>
    </xf>
    <xf numFmtId="0" fontId="4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164" fontId="0" fillId="4" borderId="19" xfId="21" applyNumberForma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169" fontId="0" fillId="4" borderId="18" xfId="17" applyNumberFormat="1" applyFill="1" applyBorder="1" applyAlignment="1">
      <alignment horizontal="left" indent="2"/>
    </xf>
    <xf numFmtId="169" fontId="0" fillId="4" borderId="19" xfId="17" applyNumberFormat="1" applyFill="1" applyBorder="1" applyAlignment="1">
      <alignment horizontal="left" indent="2"/>
    </xf>
    <xf numFmtId="169" fontId="0" fillId="4" borderId="20" xfId="0" applyNumberFormat="1" applyFill="1" applyBorder="1" applyAlignment="1">
      <alignment/>
    </xf>
    <xf numFmtId="169" fontId="0" fillId="4" borderId="22" xfId="17" applyNumberFormat="1" applyFill="1" applyBorder="1" applyAlignment="1">
      <alignment horizontal="left" indent="2"/>
    </xf>
    <xf numFmtId="0" fontId="4" fillId="5" borderId="23" xfId="0" applyFont="1" applyFill="1" applyBorder="1" applyAlignment="1">
      <alignment/>
    </xf>
    <xf numFmtId="0" fontId="0" fillId="5" borderId="24" xfId="0" applyFill="1" applyBorder="1" applyAlignment="1">
      <alignment/>
    </xf>
    <xf numFmtId="164" fontId="0" fillId="5" borderId="25" xfId="21" applyNumberForma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9" xfId="0" applyFill="1" applyBorder="1" applyAlignment="1">
      <alignment/>
    </xf>
    <xf numFmtId="169" fontId="0" fillId="5" borderId="24" xfId="17" applyNumberFormat="1" applyFill="1" applyBorder="1" applyAlignment="1">
      <alignment horizontal="left" indent="2"/>
    </xf>
    <xf numFmtId="169" fontId="0" fillId="5" borderId="25" xfId="17" applyNumberFormat="1" applyFill="1" applyBorder="1" applyAlignment="1">
      <alignment horizontal="left" indent="2"/>
    </xf>
    <xf numFmtId="169" fontId="0" fillId="5" borderId="26" xfId="0" applyNumberFormat="1" applyFill="1" applyBorder="1" applyAlignment="1">
      <alignment/>
    </xf>
    <xf numFmtId="169" fontId="0" fillId="5" borderId="28" xfId="17" applyNumberFormat="1" applyFill="1" applyBorder="1" applyAlignment="1">
      <alignment horizontal="left" indent="2"/>
    </xf>
    <xf numFmtId="0" fontId="4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164" fontId="0" fillId="5" borderId="19" xfId="21" applyNumberFormat="1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169" fontId="0" fillId="5" borderId="18" xfId="17" applyNumberFormat="1" applyFill="1" applyBorder="1" applyAlignment="1">
      <alignment horizontal="left" indent="2"/>
    </xf>
    <xf numFmtId="169" fontId="0" fillId="5" borderId="19" xfId="17" applyNumberFormat="1" applyFill="1" applyBorder="1" applyAlignment="1">
      <alignment horizontal="left" indent="2"/>
    </xf>
    <xf numFmtId="169" fontId="0" fillId="5" borderId="20" xfId="0" applyNumberFormat="1" applyFill="1" applyBorder="1" applyAlignment="1">
      <alignment/>
    </xf>
    <xf numFmtId="169" fontId="0" fillId="5" borderId="22" xfId="17" applyNumberFormat="1" applyFill="1" applyBorder="1" applyAlignment="1">
      <alignment horizontal="left" indent="2"/>
    </xf>
    <xf numFmtId="0" fontId="4" fillId="6" borderId="23" xfId="0" applyFont="1" applyFill="1" applyBorder="1" applyAlignment="1">
      <alignment/>
    </xf>
    <xf numFmtId="0" fontId="0" fillId="6" borderId="24" xfId="0" applyFill="1" applyBorder="1" applyAlignment="1">
      <alignment/>
    </xf>
    <xf numFmtId="164" fontId="0" fillId="6" borderId="25" xfId="21" applyNumberFormat="1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9" xfId="0" applyFill="1" applyBorder="1" applyAlignment="1">
      <alignment/>
    </xf>
    <xf numFmtId="169" fontId="0" fillId="6" borderId="24" xfId="17" applyNumberFormat="1" applyFill="1" applyBorder="1" applyAlignment="1">
      <alignment horizontal="left" indent="2"/>
    </xf>
    <xf numFmtId="169" fontId="0" fillId="6" borderId="25" xfId="17" applyNumberFormat="1" applyFill="1" applyBorder="1" applyAlignment="1">
      <alignment horizontal="left" indent="2"/>
    </xf>
    <xf numFmtId="169" fontId="0" fillId="6" borderId="26" xfId="0" applyNumberFormat="1" applyFill="1" applyBorder="1" applyAlignment="1">
      <alignment/>
    </xf>
    <xf numFmtId="169" fontId="0" fillId="6" borderId="28" xfId="17" applyNumberFormat="1" applyFill="1" applyBorder="1" applyAlignment="1">
      <alignment horizontal="left" indent="2"/>
    </xf>
    <xf numFmtId="0" fontId="4" fillId="6" borderId="17" xfId="0" applyFont="1" applyFill="1" applyBorder="1" applyAlignment="1">
      <alignment/>
    </xf>
    <xf numFmtId="0" fontId="0" fillId="6" borderId="18" xfId="0" applyFill="1" applyBorder="1" applyAlignment="1">
      <alignment/>
    </xf>
    <xf numFmtId="164" fontId="0" fillId="6" borderId="19" xfId="21" applyNumberFormat="1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169" fontId="0" fillId="6" borderId="18" xfId="17" applyNumberFormat="1" applyFill="1" applyBorder="1" applyAlignment="1">
      <alignment horizontal="left" indent="2"/>
    </xf>
    <xf numFmtId="169" fontId="0" fillId="6" borderId="19" xfId="17" applyNumberFormat="1" applyFill="1" applyBorder="1" applyAlignment="1">
      <alignment horizontal="left" indent="2"/>
    </xf>
    <xf numFmtId="169" fontId="0" fillId="6" borderId="20" xfId="0" applyNumberFormat="1" applyFill="1" applyBorder="1" applyAlignment="1">
      <alignment/>
    </xf>
    <xf numFmtId="169" fontId="0" fillId="6" borderId="22" xfId="17" applyNumberFormat="1" applyFill="1" applyBorder="1" applyAlignment="1">
      <alignment horizontal="left" indent="2"/>
    </xf>
    <xf numFmtId="0" fontId="4" fillId="7" borderId="30" xfId="0" applyFont="1" applyFill="1" applyBorder="1" applyAlignment="1">
      <alignment/>
    </xf>
    <xf numFmtId="0" fontId="0" fillId="7" borderId="31" xfId="0" applyFill="1" applyBorder="1" applyAlignment="1">
      <alignment/>
    </xf>
    <xf numFmtId="164" fontId="0" fillId="7" borderId="32" xfId="21" applyNumberFormat="1" applyFill="1" applyBorder="1" applyAlignment="1">
      <alignment/>
    </xf>
    <xf numFmtId="0" fontId="0" fillId="7" borderId="33" xfId="0" applyFill="1" applyBorder="1" applyAlignment="1">
      <alignment/>
    </xf>
    <xf numFmtId="0" fontId="0" fillId="7" borderId="0" xfId="0" applyFill="1" applyBorder="1" applyAlignment="1">
      <alignment/>
    </xf>
    <xf numFmtId="169" fontId="0" fillId="7" borderId="31" xfId="17" applyNumberFormat="1" applyFill="1" applyBorder="1" applyAlignment="1">
      <alignment horizontal="left" indent="2"/>
    </xf>
    <xf numFmtId="169" fontId="0" fillId="7" borderId="32" xfId="17" applyNumberFormat="1" applyFill="1" applyBorder="1" applyAlignment="1">
      <alignment horizontal="left" indent="2"/>
    </xf>
    <xf numFmtId="169" fontId="0" fillId="7" borderId="33" xfId="0" applyNumberFormat="1" applyFill="1" applyBorder="1" applyAlignment="1">
      <alignment/>
    </xf>
    <xf numFmtId="169" fontId="0" fillId="7" borderId="34" xfId="17" applyNumberFormat="1" applyFill="1" applyBorder="1" applyAlignment="1">
      <alignment horizontal="left" indent="2"/>
    </xf>
    <xf numFmtId="0" fontId="4" fillId="0" borderId="35" xfId="0" applyFont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37" xfId="21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9" fontId="4" fillId="0" borderId="2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69" fontId="4" fillId="0" borderId="38" xfId="0" applyNumberFormat="1" applyFont="1" applyBorder="1" applyAlignment="1">
      <alignment/>
    </xf>
    <xf numFmtId="169" fontId="4" fillId="0" borderId="4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41" xfId="0" applyFont="1" applyFill="1" applyBorder="1" applyAlignment="1">
      <alignment/>
    </xf>
    <xf numFmtId="164" fontId="4" fillId="6" borderId="13" xfId="21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4" fillId="0" borderId="0" xfId="0" applyNumberFormat="1" applyFont="1" applyBorder="1" applyAlignment="1">
      <alignment/>
    </xf>
    <xf numFmtId="164" fontId="4" fillId="0" borderId="0" xfId="21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quotePrefix="1">
      <alignment/>
    </xf>
    <xf numFmtId="0" fontId="4" fillId="4" borderId="5" xfId="0" applyFont="1" applyFill="1" applyBorder="1" applyAlignment="1">
      <alignment/>
    </xf>
    <xf numFmtId="0" fontId="0" fillId="4" borderId="8" xfId="0" applyFill="1" applyBorder="1" applyAlignment="1">
      <alignment/>
    </xf>
    <xf numFmtId="164" fontId="0" fillId="4" borderId="7" xfId="21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6" xfId="0" applyFill="1" applyBorder="1" applyAlignment="1">
      <alignment/>
    </xf>
    <xf numFmtId="169" fontId="0" fillId="4" borderId="6" xfId="17" applyNumberFormat="1" applyFill="1" applyBorder="1" applyAlignment="1">
      <alignment horizontal="left" indent="2"/>
    </xf>
    <xf numFmtId="169" fontId="0" fillId="4" borderId="7" xfId="17" applyNumberFormat="1" applyFill="1" applyBorder="1" applyAlignment="1">
      <alignment horizontal="left" indent="2"/>
    </xf>
    <xf numFmtId="169" fontId="0" fillId="4" borderId="8" xfId="0" applyNumberFormat="1" applyFill="1" applyBorder="1" applyAlignment="1">
      <alignment/>
    </xf>
    <xf numFmtId="169" fontId="0" fillId="4" borderId="10" xfId="17" applyNumberFormat="1" applyFill="1" applyBorder="1" applyAlignment="1">
      <alignment horizontal="left" indent="2"/>
    </xf>
    <xf numFmtId="0" fontId="4" fillId="5" borderId="30" xfId="0" applyFont="1" applyFill="1" applyBorder="1" applyAlignment="1">
      <alignment/>
    </xf>
    <xf numFmtId="0" fontId="0" fillId="5" borderId="33" xfId="0" applyFill="1" applyBorder="1" applyAlignment="1">
      <alignment/>
    </xf>
    <xf numFmtId="164" fontId="0" fillId="5" borderId="32" xfId="21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31" xfId="0" applyFill="1" applyBorder="1" applyAlignment="1">
      <alignment/>
    </xf>
    <xf numFmtId="169" fontId="0" fillId="5" borderId="31" xfId="17" applyNumberFormat="1" applyFill="1" applyBorder="1" applyAlignment="1">
      <alignment horizontal="left" indent="2"/>
    </xf>
    <xf numFmtId="169" fontId="0" fillId="5" borderId="32" xfId="17" applyNumberFormat="1" applyFill="1" applyBorder="1" applyAlignment="1">
      <alignment horizontal="left" indent="2"/>
    </xf>
    <xf numFmtId="169" fontId="0" fillId="5" borderId="33" xfId="0" applyNumberFormat="1" applyFill="1" applyBorder="1" applyAlignment="1">
      <alignment/>
    </xf>
    <xf numFmtId="169" fontId="0" fillId="5" borderId="34" xfId="17" applyNumberFormat="1" applyFill="1" applyBorder="1" applyAlignment="1">
      <alignment horizontal="left" indent="2"/>
    </xf>
    <xf numFmtId="0" fontId="4" fillId="7" borderId="23" xfId="0" applyFont="1" applyFill="1" applyBorder="1" applyAlignment="1">
      <alignment/>
    </xf>
    <xf numFmtId="0" fontId="0" fillId="7" borderId="26" xfId="0" applyFill="1" applyBorder="1" applyAlignment="1">
      <alignment/>
    </xf>
    <xf numFmtId="164" fontId="0" fillId="7" borderId="25" xfId="21" applyNumberFormat="1" applyFill="1" applyBorder="1" applyAlignment="1">
      <alignment/>
    </xf>
    <xf numFmtId="0" fontId="0" fillId="7" borderId="29" xfId="0" applyFill="1" applyBorder="1" applyAlignment="1">
      <alignment/>
    </xf>
    <xf numFmtId="0" fontId="0" fillId="7" borderId="24" xfId="0" applyFill="1" applyBorder="1" applyAlignment="1">
      <alignment/>
    </xf>
    <xf numFmtId="169" fontId="0" fillId="7" borderId="24" xfId="17" applyNumberFormat="1" applyFill="1" applyBorder="1" applyAlignment="1">
      <alignment horizontal="left" indent="2"/>
    </xf>
    <xf numFmtId="169" fontId="0" fillId="7" borderId="25" xfId="17" applyNumberFormat="1" applyFill="1" applyBorder="1" applyAlignment="1">
      <alignment horizontal="left" indent="2"/>
    </xf>
    <xf numFmtId="169" fontId="0" fillId="7" borderId="26" xfId="0" applyNumberFormat="1" applyFill="1" applyBorder="1" applyAlignment="1">
      <alignment/>
    </xf>
    <xf numFmtId="169" fontId="0" fillId="7" borderId="28" xfId="17" applyNumberFormat="1" applyFill="1" applyBorder="1" applyAlignment="1">
      <alignment horizontal="left" indent="2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workbookViewId="0" topLeftCell="A1">
      <selection activeCell="D23" sqref="D23"/>
    </sheetView>
  </sheetViews>
  <sheetFormatPr defaultColWidth="9.140625" defaultRowHeight="12.75"/>
  <cols>
    <col min="1" max="1" width="24.8515625" style="0" customWidth="1"/>
    <col min="2" max="3" width="11.28125" style="0" customWidth="1"/>
    <col min="4" max="4" width="12.7109375" style="0" customWidth="1"/>
    <col min="5" max="5" width="13.7109375" style="0" customWidth="1"/>
    <col min="6" max="6" width="12.7109375" style="0" customWidth="1"/>
    <col min="7" max="9" width="16.7109375" style="0" customWidth="1"/>
    <col min="10" max="10" width="15.00390625" style="0" customWidth="1"/>
    <col min="11" max="11" width="19.140625" style="0" customWidth="1"/>
    <col min="12" max="12" width="14.421875" style="0" customWidth="1"/>
  </cols>
  <sheetData>
    <row r="1" s="179" customFormat="1" ht="15">
      <c r="A1" s="179" t="s">
        <v>44</v>
      </c>
    </row>
    <row r="2" ht="15">
      <c r="A2" s="1" t="s">
        <v>0</v>
      </c>
    </row>
    <row r="3" ht="13.5" thickBot="1"/>
    <row r="4" spans="1:12" ht="74.25" customHeight="1" thickBot="1">
      <c r="A4" s="2"/>
      <c r="B4" s="3" t="s">
        <v>1</v>
      </c>
      <c r="C4" s="4" t="s">
        <v>2</v>
      </c>
      <c r="D4" s="5" t="s">
        <v>3</v>
      </c>
      <c r="E4" s="5" t="s">
        <v>4</v>
      </c>
      <c r="F4" s="3" t="s">
        <v>5</v>
      </c>
      <c r="G4" s="5" t="s">
        <v>6</v>
      </c>
      <c r="H4" s="5" t="s">
        <v>42</v>
      </c>
      <c r="I4" s="5" t="s">
        <v>7</v>
      </c>
      <c r="J4" s="5" t="s">
        <v>41</v>
      </c>
      <c r="K4" s="5" t="s">
        <v>43</v>
      </c>
      <c r="L4" s="5" t="s">
        <v>8</v>
      </c>
    </row>
    <row r="5" spans="1:12" ht="12.75">
      <c r="A5" s="6" t="s">
        <v>9</v>
      </c>
      <c r="B5" s="7">
        <v>2616</v>
      </c>
      <c r="C5" s="8">
        <f aca="true" t="shared" si="0" ref="C5:C24">+B5/$B$22</f>
        <v>0.35591836734693877</v>
      </c>
      <c r="D5" s="9">
        <v>39</v>
      </c>
      <c r="E5" s="10">
        <v>39</v>
      </c>
      <c r="F5" s="7">
        <v>83</v>
      </c>
      <c r="G5" s="11">
        <f aca="true" t="shared" si="1" ref="G5:G21">+D5*B5</f>
        <v>102024</v>
      </c>
      <c r="H5" s="11">
        <f aca="true" t="shared" si="2" ref="H5:H21">+B5*E5</f>
        <v>102024</v>
      </c>
      <c r="I5" s="12">
        <f>+G5-H5</f>
        <v>0</v>
      </c>
      <c r="J5" s="12">
        <f aca="true" t="shared" si="3" ref="J5:J21">+F5*B5</f>
        <v>217128</v>
      </c>
      <c r="K5" s="13">
        <f aca="true" t="shared" si="4" ref="K5:K21">+J5-G5</f>
        <v>115104</v>
      </c>
      <c r="L5" s="14"/>
    </row>
    <row r="6" spans="1:12" ht="12.75">
      <c r="A6" s="15" t="s">
        <v>10</v>
      </c>
      <c r="B6" s="16">
        <v>323</v>
      </c>
      <c r="C6" s="17">
        <f t="shared" si="0"/>
        <v>0.04394557823129252</v>
      </c>
      <c r="D6" s="18">
        <v>116</v>
      </c>
      <c r="E6" s="19">
        <v>39</v>
      </c>
      <c r="F6" s="16">
        <v>83</v>
      </c>
      <c r="G6" s="20">
        <f t="shared" si="1"/>
        <v>37468</v>
      </c>
      <c r="H6" s="20">
        <f t="shared" si="2"/>
        <v>12597</v>
      </c>
      <c r="I6" s="21">
        <f aca="true" t="shared" si="5" ref="I6:I21">+H6-G6</f>
        <v>-24871</v>
      </c>
      <c r="J6" s="21">
        <f t="shared" si="3"/>
        <v>26809</v>
      </c>
      <c r="K6" s="22">
        <f t="shared" si="4"/>
        <v>-10659</v>
      </c>
      <c r="L6" s="23"/>
    </row>
    <row r="7" spans="1:12" ht="12.75">
      <c r="A7" s="15" t="s">
        <v>11</v>
      </c>
      <c r="B7" s="16">
        <v>25</v>
      </c>
      <c r="C7" s="17">
        <f t="shared" si="0"/>
        <v>0.003401360544217687</v>
      </c>
      <c r="D7" s="18">
        <v>231</v>
      </c>
      <c r="E7" s="19">
        <v>39</v>
      </c>
      <c r="F7" s="16">
        <v>83</v>
      </c>
      <c r="G7" s="20">
        <f t="shared" si="1"/>
        <v>5775</v>
      </c>
      <c r="H7" s="20">
        <f t="shared" si="2"/>
        <v>975</v>
      </c>
      <c r="I7" s="21">
        <f t="shared" si="5"/>
        <v>-4800</v>
      </c>
      <c r="J7" s="21">
        <f t="shared" si="3"/>
        <v>2075</v>
      </c>
      <c r="K7" s="22">
        <f t="shared" si="4"/>
        <v>-3700</v>
      </c>
      <c r="L7" s="23"/>
    </row>
    <row r="8" spans="1:12" ht="13.5" thickBot="1">
      <c r="A8" s="24" t="s">
        <v>12</v>
      </c>
      <c r="B8" s="25">
        <v>3</v>
      </c>
      <c r="C8" s="26">
        <f t="shared" si="0"/>
        <v>0.00040816326530612246</v>
      </c>
      <c r="D8" s="27">
        <v>806</v>
      </c>
      <c r="E8" s="28">
        <v>39</v>
      </c>
      <c r="F8" s="25">
        <v>83</v>
      </c>
      <c r="G8" s="29">
        <f t="shared" si="1"/>
        <v>2418</v>
      </c>
      <c r="H8" s="29">
        <f t="shared" si="2"/>
        <v>117</v>
      </c>
      <c r="I8" s="30">
        <f t="shared" si="5"/>
        <v>-2301</v>
      </c>
      <c r="J8" s="30">
        <f t="shared" si="3"/>
        <v>249</v>
      </c>
      <c r="K8" s="31">
        <f t="shared" si="4"/>
        <v>-2169</v>
      </c>
      <c r="L8" s="32">
        <f>SUM(K5:K8)</f>
        <v>98576</v>
      </c>
    </row>
    <row r="9" spans="1:12" ht="12.75">
      <c r="A9" s="33" t="s">
        <v>13</v>
      </c>
      <c r="B9" s="34">
        <v>1322</v>
      </c>
      <c r="C9" s="35">
        <f t="shared" si="0"/>
        <v>0.1798639455782313</v>
      </c>
      <c r="D9" s="36">
        <v>116</v>
      </c>
      <c r="E9" s="37">
        <v>116</v>
      </c>
      <c r="F9" s="34">
        <v>166</v>
      </c>
      <c r="G9" s="38">
        <f t="shared" si="1"/>
        <v>153352</v>
      </c>
      <c r="H9" s="38">
        <f t="shared" si="2"/>
        <v>153352</v>
      </c>
      <c r="I9" s="39">
        <f t="shared" si="5"/>
        <v>0</v>
      </c>
      <c r="J9" s="39">
        <f t="shared" si="3"/>
        <v>219452</v>
      </c>
      <c r="K9" s="40">
        <f t="shared" si="4"/>
        <v>66100</v>
      </c>
      <c r="L9" s="41"/>
    </row>
    <row r="10" spans="1:12" ht="12.75">
      <c r="A10" s="42" t="s">
        <v>14</v>
      </c>
      <c r="B10" s="43">
        <v>453</v>
      </c>
      <c r="C10" s="44">
        <f t="shared" si="0"/>
        <v>0.061632653061224486</v>
      </c>
      <c r="D10" s="45">
        <v>39</v>
      </c>
      <c r="E10" s="46">
        <v>116</v>
      </c>
      <c r="F10" s="43">
        <v>166</v>
      </c>
      <c r="G10" s="47">
        <f t="shared" si="1"/>
        <v>17667</v>
      </c>
      <c r="H10" s="47">
        <f t="shared" si="2"/>
        <v>52548</v>
      </c>
      <c r="I10" s="48">
        <f t="shared" si="5"/>
        <v>34881</v>
      </c>
      <c r="J10" s="48">
        <f t="shared" si="3"/>
        <v>75198</v>
      </c>
      <c r="K10" s="49">
        <f t="shared" si="4"/>
        <v>57531</v>
      </c>
      <c r="L10" s="50"/>
    </row>
    <row r="11" spans="1:12" ht="12.75">
      <c r="A11" s="42" t="s">
        <v>15</v>
      </c>
      <c r="B11" s="43">
        <v>877</v>
      </c>
      <c r="C11" s="44">
        <f t="shared" si="0"/>
        <v>0.11931972789115647</v>
      </c>
      <c r="D11" s="45">
        <v>231</v>
      </c>
      <c r="E11" s="46">
        <v>116</v>
      </c>
      <c r="F11" s="43">
        <v>166</v>
      </c>
      <c r="G11" s="47">
        <f t="shared" si="1"/>
        <v>202587</v>
      </c>
      <c r="H11" s="47">
        <f t="shared" si="2"/>
        <v>101732</v>
      </c>
      <c r="I11" s="48">
        <f t="shared" si="5"/>
        <v>-100855</v>
      </c>
      <c r="J11" s="48">
        <f t="shared" si="3"/>
        <v>145582</v>
      </c>
      <c r="K11" s="49">
        <f t="shared" si="4"/>
        <v>-57005</v>
      </c>
      <c r="L11" s="50"/>
    </row>
    <row r="12" spans="1:12" ht="12.75">
      <c r="A12" s="42" t="s">
        <v>16</v>
      </c>
      <c r="B12" s="43">
        <v>30</v>
      </c>
      <c r="C12" s="44">
        <f t="shared" si="0"/>
        <v>0.004081632653061225</v>
      </c>
      <c r="D12" s="45">
        <v>806</v>
      </c>
      <c r="E12" s="51">
        <v>116</v>
      </c>
      <c r="F12" s="43">
        <v>166</v>
      </c>
      <c r="G12" s="47">
        <f t="shared" si="1"/>
        <v>24180</v>
      </c>
      <c r="H12" s="47">
        <f t="shared" si="2"/>
        <v>3480</v>
      </c>
      <c r="I12" s="48">
        <f t="shared" si="5"/>
        <v>-20700</v>
      </c>
      <c r="J12" s="48">
        <f t="shared" si="3"/>
        <v>4980</v>
      </c>
      <c r="K12" s="49">
        <f t="shared" si="4"/>
        <v>-19200</v>
      </c>
      <c r="L12" s="50"/>
    </row>
    <row r="13" spans="1:12" ht="13.5" thickBot="1">
      <c r="A13" s="52" t="s">
        <v>17</v>
      </c>
      <c r="B13" s="53">
        <v>1</v>
      </c>
      <c r="C13" s="54">
        <f t="shared" si="0"/>
        <v>0.00013605442176870748</v>
      </c>
      <c r="D13" s="55">
        <v>3840</v>
      </c>
      <c r="E13" s="56">
        <v>116</v>
      </c>
      <c r="F13" s="53">
        <v>166</v>
      </c>
      <c r="G13" s="57">
        <f t="shared" si="1"/>
        <v>3840</v>
      </c>
      <c r="H13" s="57">
        <f t="shared" si="2"/>
        <v>116</v>
      </c>
      <c r="I13" s="58">
        <f t="shared" si="5"/>
        <v>-3724</v>
      </c>
      <c r="J13" s="58">
        <f t="shared" si="3"/>
        <v>166</v>
      </c>
      <c r="K13" s="59">
        <f t="shared" si="4"/>
        <v>-3674</v>
      </c>
      <c r="L13" s="60">
        <f>SUM(K9:K13)</f>
        <v>43752</v>
      </c>
    </row>
    <row r="14" spans="1:12" ht="12.75">
      <c r="A14" s="61" t="s">
        <v>18</v>
      </c>
      <c r="B14" s="62">
        <v>879</v>
      </c>
      <c r="C14" s="63">
        <f t="shared" si="0"/>
        <v>0.11959183673469388</v>
      </c>
      <c r="D14" s="64">
        <v>231</v>
      </c>
      <c r="E14" s="65">
        <v>231</v>
      </c>
      <c r="F14" s="62">
        <v>497</v>
      </c>
      <c r="G14" s="66">
        <f t="shared" si="1"/>
        <v>203049</v>
      </c>
      <c r="H14" s="66">
        <f t="shared" si="2"/>
        <v>203049</v>
      </c>
      <c r="I14" s="67">
        <f t="shared" si="5"/>
        <v>0</v>
      </c>
      <c r="J14" s="67">
        <f t="shared" si="3"/>
        <v>436863</v>
      </c>
      <c r="K14" s="68">
        <f t="shared" si="4"/>
        <v>233814</v>
      </c>
      <c r="L14" s="69"/>
    </row>
    <row r="15" spans="1:12" ht="12.75">
      <c r="A15" s="70" t="s">
        <v>19</v>
      </c>
      <c r="B15" s="71">
        <v>350</v>
      </c>
      <c r="C15" s="72">
        <f t="shared" si="0"/>
        <v>0.047619047619047616</v>
      </c>
      <c r="D15" s="73">
        <v>806</v>
      </c>
      <c r="E15" s="74">
        <v>231</v>
      </c>
      <c r="F15" s="71">
        <v>497</v>
      </c>
      <c r="G15" s="75">
        <f t="shared" si="1"/>
        <v>282100</v>
      </c>
      <c r="H15" s="75">
        <f t="shared" si="2"/>
        <v>80850</v>
      </c>
      <c r="I15" s="76">
        <f t="shared" si="5"/>
        <v>-201250</v>
      </c>
      <c r="J15" s="76">
        <f t="shared" si="3"/>
        <v>173950</v>
      </c>
      <c r="K15" s="77">
        <f t="shared" si="4"/>
        <v>-108150</v>
      </c>
      <c r="L15" s="78"/>
    </row>
    <row r="16" spans="1:12" ht="13.5" thickBot="1">
      <c r="A16" s="79" t="s">
        <v>20</v>
      </c>
      <c r="B16" s="80">
        <v>9</v>
      </c>
      <c r="C16" s="81">
        <f t="shared" si="0"/>
        <v>0.0012244897959183673</v>
      </c>
      <c r="D16" s="82">
        <v>3840</v>
      </c>
      <c r="E16" s="83">
        <v>231</v>
      </c>
      <c r="F16" s="80">
        <v>497</v>
      </c>
      <c r="G16" s="84">
        <f t="shared" si="1"/>
        <v>34560</v>
      </c>
      <c r="H16" s="84">
        <f t="shared" si="2"/>
        <v>2079</v>
      </c>
      <c r="I16" s="85">
        <f t="shared" si="5"/>
        <v>-32481</v>
      </c>
      <c r="J16" s="85">
        <f t="shared" si="3"/>
        <v>4473</v>
      </c>
      <c r="K16" s="86">
        <f t="shared" si="4"/>
        <v>-30087</v>
      </c>
      <c r="L16" s="87">
        <f>SUM(K14:K16)</f>
        <v>95577</v>
      </c>
    </row>
    <row r="17" spans="1:12" ht="12.75">
      <c r="A17" s="88" t="s">
        <v>21</v>
      </c>
      <c r="B17" s="89">
        <v>304</v>
      </c>
      <c r="C17" s="90">
        <f t="shared" si="0"/>
        <v>0.041360544217687076</v>
      </c>
      <c r="D17" s="91">
        <v>806</v>
      </c>
      <c r="E17" s="92">
        <v>806</v>
      </c>
      <c r="F17" s="89">
        <v>1741</v>
      </c>
      <c r="G17" s="93">
        <f t="shared" si="1"/>
        <v>245024</v>
      </c>
      <c r="H17" s="93">
        <f t="shared" si="2"/>
        <v>245024</v>
      </c>
      <c r="I17" s="94">
        <f t="shared" si="5"/>
        <v>0</v>
      </c>
      <c r="J17" s="94">
        <f t="shared" si="3"/>
        <v>529264</v>
      </c>
      <c r="K17" s="95">
        <f t="shared" si="4"/>
        <v>284240</v>
      </c>
      <c r="L17" s="96"/>
    </row>
    <row r="18" spans="1:12" ht="13.5" thickBot="1">
      <c r="A18" s="97" t="s">
        <v>22</v>
      </c>
      <c r="B18" s="98">
        <v>75</v>
      </c>
      <c r="C18" s="99">
        <f t="shared" si="0"/>
        <v>0.01020408163265306</v>
      </c>
      <c r="D18" s="100">
        <v>3840</v>
      </c>
      <c r="E18" s="101">
        <v>806</v>
      </c>
      <c r="F18" s="98">
        <v>1741</v>
      </c>
      <c r="G18" s="102">
        <f t="shared" si="1"/>
        <v>288000</v>
      </c>
      <c r="H18" s="102">
        <f t="shared" si="2"/>
        <v>60450</v>
      </c>
      <c r="I18" s="103">
        <f t="shared" si="5"/>
        <v>-227550</v>
      </c>
      <c r="J18" s="103">
        <f t="shared" si="3"/>
        <v>130575</v>
      </c>
      <c r="K18" s="104">
        <f t="shared" si="4"/>
        <v>-157425</v>
      </c>
      <c r="L18" s="105">
        <f>SUM(K17:K18)</f>
        <v>126815</v>
      </c>
    </row>
    <row r="19" spans="1:12" ht="12.75">
      <c r="A19" s="106" t="s">
        <v>23</v>
      </c>
      <c r="B19" s="107">
        <v>63</v>
      </c>
      <c r="C19" s="108">
        <f t="shared" si="0"/>
        <v>0.008571428571428572</v>
      </c>
      <c r="D19" s="109">
        <v>3840</v>
      </c>
      <c r="E19" s="110">
        <v>3840</v>
      </c>
      <c r="F19" s="107">
        <v>8373</v>
      </c>
      <c r="G19" s="111">
        <f t="shared" si="1"/>
        <v>241920</v>
      </c>
      <c r="H19" s="111">
        <f t="shared" si="2"/>
        <v>241920</v>
      </c>
      <c r="I19" s="112">
        <f t="shared" si="5"/>
        <v>0</v>
      </c>
      <c r="J19" s="112">
        <f t="shared" si="3"/>
        <v>527499</v>
      </c>
      <c r="K19" s="113">
        <f t="shared" si="4"/>
        <v>285579</v>
      </c>
      <c r="L19" s="114"/>
    </row>
    <row r="20" spans="1:12" ht="13.5" thickBot="1">
      <c r="A20" s="115" t="s">
        <v>24</v>
      </c>
      <c r="B20" s="116">
        <v>11</v>
      </c>
      <c r="C20" s="117">
        <f t="shared" si="0"/>
        <v>0.0014965986394557824</v>
      </c>
      <c r="D20" s="118">
        <v>37500</v>
      </c>
      <c r="E20" s="119">
        <v>3840</v>
      </c>
      <c r="F20" s="116">
        <v>8373</v>
      </c>
      <c r="G20" s="120">
        <f t="shared" si="1"/>
        <v>412500</v>
      </c>
      <c r="H20" s="120">
        <f t="shared" si="2"/>
        <v>42240</v>
      </c>
      <c r="I20" s="121">
        <f t="shared" si="5"/>
        <v>-370260</v>
      </c>
      <c r="J20" s="121">
        <f t="shared" si="3"/>
        <v>92103</v>
      </c>
      <c r="K20" s="122">
        <f t="shared" si="4"/>
        <v>-320397</v>
      </c>
      <c r="L20" s="123">
        <f>SUM(K19:K20)</f>
        <v>-34818</v>
      </c>
    </row>
    <row r="21" spans="1:12" ht="13.5" thickBot="1">
      <c r="A21" s="124" t="s">
        <v>25</v>
      </c>
      <c r="B21" s="125">
        <v>9</v>
      </c>
      <c r="C21" s="126">
        <f t="shared" si="0"/>
        <v>0.0012244897959183673</v>
      </c>
      <c r="D21" s="127">
        <v>37500</v>
      </c>
      <c r="E21" s="128">
        <v>37500</v>
      </c>
      <c r="F21" s="125">
        <v>82983</v>
      </c>
      <c r="G21" s="129">
        <f t="shared" si="1"/>
        <v>337500</v>
      </c>
      <c r="H21" s="129">
        <f t="shared" si="2"/>
        <v>337500</v>
      </c>
      <c r="I21" s="130">
        <f t="shared" si="5"/>
        <v>0</v>
      </c>
      <c r="J21" s="130">
        <f t="shared" si="3"/>
        <v>746847</v>
      </c>
      <c r="K21" s="131">
        <f t="shared" si="4"/>
        <v>409347</v>
      </c>
      <c r="L21" s="132">
        <f>SUM(K21)</f>
        <v>409347</v>
      </c>
    </row>
    <row r="22" spans="1:12" ht="13.5" thickBot="1">
      <c r="A22" s="133" t="s">
        <v>26</v>
      </c>
      <c r="B22" s="134">
        <f>SUM(B5:B21)</f>
        <v>7350</v>
      </c>
      <c r="C22" s="135">
        <f t="shared" si="0"/>
        <v>1</v>
      </c>
      <c r="D22" s="136"/>
      <c r="E22" s="137"/>
      <c r="F22" s="138"/>
      <c r="G22" s="139">
        <f aca="true" t="shared" si="6" ref="G22:L22">SUM(G5:G21)</f>
        <v>2593964</v>
      </c>
      <c r="H22" s="139">
        <f t="shared" si="6"/>
        <v>1640053</v>
      </c>
      <c r="I22" s="140">
        <f t="shared" si="6"/>
        <v>-953911</v>
      </c>
      <c r="J22" s="141">
        <f t="shared" si="6"/>
        <v>3333213</v>
      </c>
      <c r="K22" s="142">
        <f t="shared" si="6"/>
        <v>739249</v>
      </c>
      <c r="L22" s="143">
        <f t="shared" si="6"/>
        <v>739249</v>
      </c>
    </row>
    <row r="23" spans="1:12" ht="25.5">
      <c r="A23" s="144" t="s">
        <v>27</v>
      </c>
      <c r="B23" s="145">
        <f>+B10</f>
        <v>453</v>
      </c>
      <c r="C23" s="146">
        <f t="shared" si="0"/>
        <v>0.061632653061224486</v>
      </c>
      <c r="D23" s="147"/>
      <c r="E23" s="147"/>
      <c r="F23" s="147"/>
      <c r="G23" s="148"/>
      <c r="H23" s="148"/>
      <c r="I23" s="149">
        <f>+(H22/G22)-1</f>
        <v>-0.36774257468492233</v>
      </c>
      <c r="J23" s="148"/>
      <c r="K23" s="148"/>
      <c r="L23" s="148"/>
    </row>
    <row r="24" spans="1:5" ht="25.5">
      <c r="A24" s="144" t="s">
        <v>28</v>
      </c>
      <c r="B24" s="150">
        <f>+B6+B7+B8+B11+B12+B13+B15+B16+B18+B20</f>
        <v>1704</v>
      </c>
      <c r="C24" s="146">
        <f t="shared" si="0"/>
        <v>0.23183673469387756</v>
      </c>
      <c r="E24" s="1" t="s">
        <v>29</v>
      </c>
    </row>
    <row r="25" ht="12.75">
      <c r="I25" s="149"/>
    </row>
    <row r="26" ht="15">
      <c r="A26" s="1" t="s">
        <v>37</v>
      </c>
    </row>
    <row r="27" ht="15">
      <c r="A27" s="1"/>
    </row>
    <row r="28" ht="12.75">
      <c r="A28" s="150" t="s">
        <v>30</v>
      </c>
    </row>
    <row r="29" ht="12.75">
      <c r="A29" s="151" t="s">
        <v>31</v>
      </c>
    </row>
    <row r="30" ht="12.75">
      <c r="A30" s="151" t="s">
        <v>32</v>
      </c>
    </row>
    <row r="31" ht="12.75">
      <c r="A31" s="151" t="s">
        <v>33</v>
      </c>
    </row>
    <row r="32" ht="12.75">
      <c r="A32" s="151" t="s">
        <v>34</v>
      </c>
    </row>
    <row r="33" ht="12.75">
      <c r="A33" s="151" t="s">
        <v>35</v>
      </c>
    </row>
    <row r="34" ht="12.75">
      <c r="A34" s="151" t="s">
        <v>36</v>
      </c>
    </row>
    <row r="35" ht="13.5" thickBot="1"/>
    <row r="36" spans="1:12" ht="83.25" customHeight="1" thickBot="1">
      <c r="A36" s="2"/>
      <c r="B36" s="3" t="s">
        <v>1</v>
      </c>
      <c r="C36" s="4" t="s">
        <v>2</v>
      </c>
      <c r="D36" s="5" t="s">
        <v>3</v>
      </c>
      <c r="E36" s="5" t="s">
        <v>4</v>
      </c>
      <c r="F36" s="3" t="s">
        <v>5</v>
      </c>
      <c r="G36" s="5" t="s">
        <v>6</v>
      </c>
      <c r="H36" s="5" t="s">
        <v>42</v>
      </c>
      <c r="I36" s="5" t="s">
        <v>7</v>
      </c>
      <c r="J36" s="5" t="s">
        <v>41</v>
      </c>
      <c r="K36" s="5" t="s">
        <v>43</v>
      </c>
      <c r="L36" s="5" t="s">
        <v>8</v>
      </c>
    </row>
    <row r="37" spans="1:12" ht="12.75">
      <c r="A37" s="6" t="s">
        <v>9</v>
      </c>
      <c r="B37" s="9">
        <v>2616</v>
      </c>
      <c r="C37" s="8">
        <f aca="true" t="shared" si="7" ref="C37:C57">+B37/$B$22</f>
        <v>0.35591836734693877</v>
      </c>
      <c r="D37" s="9">
        <v>39</v>
      </c>
      <c r="E37" s="10">
        <v>39</v>
      </c>
      <c r="F37" s="7">
        <v>83</v>
      </c>
      <c r="G37" s="11">
        <f aca="true" t="shared" si="8" ref="G37:G54">+D37*B37</f>
        <v>102024</v>
      </c>
      <c r="H37" s="11">
        <f aca="true" t="shared" si="9" ref="H37:H54">+B37*E37</f>
        <v>102024</v>
      </c>
      <c r="I37" s="12">
        <f>+G37-H37</f>
        <v>0</v>
      </c>
      <c r="J37" s="21">
        <f aca="true" t="shared" si="10" ref="J37:J54">+F37*B37</f>
        <v>217128</v>
      </c>
      <c r="K37" s="13">
        <f aca="true" t="shared" si="11" ref="K37:K54">+J37-G37</f>
        <v>115104</v>
      </c>
      <c r="L37" s="14"/>
    </row>
    <row r="38" spans="1:12" ht="12.75">
      <c r="A38" s="15" t="s">
        <v>10</v>
      </c>
      <c r="B38" s="18">
        <v>323</v>
      </c>
      <c r="C38" s="17">
        <f t="shared" si="7"/>
        <v>0.04394557823129252</v>
      </c>
      <c r="D38" s="18">
        <v>116</v>
      </c>
      <c r="E38" s="19">
        <v>39</v>
      </c>
      <c r="F38" s="16">
        <v>83</v>
      </c>
      <c r="G38" s="20">
        <f t="shared" si="8"/>
        <v>37468</v>
      </c>
      <c r="H38" s="20">
        <f t="shared" si="9"/>
        <v>12597</v>
      </c>
      <c r="I38" s="21">
        <f aca="true" t="shared" si="12" ref="I38:I54">+H38-G38</f>
        <v>-24871</v>
      </c>
      <c r="J38" s="21">
        <f t="shared" si="10"/>
        <v>26809</v>
      </c>
      <c r="K38" s="22">
        <f t="shared" si="11"/>
        <v>-10659</v>
      </c>
      <c r="L38" s="23"/>
    </row>
    <row r="39" spans="1:12" ht="12.75">
      <c r="A39" s="15" t="s">
        <v>11</v>
      </c>
      <c r="B39" s="18">
        <v>25</v>
      </c>
      <c r="C39" s="17">
        <f t="shared" si="7"/>
        <v>0.003401360544217687</v>
      </c>
      <c r="D39" s="18">
        <v>231</v>
      </c>
      <c r="E39" s="19">
        <v>39</v>
      </c>
      <c r="F39" s="16">
        <v>83</v>
      </c>
      <c r="G39" s="20">
        <f t="shared" si="8"/>
        <v>5775</v>
      </c>
      <c r="H39" s="20">
        <f t="shared" si="9"/>
        <v>975</v>
      </c>
      <c r="I39" s="21">
        <f t="shared" si="12"/>
        <v>-4800</v>
      </c>
      <c r="J39" s="21">
        <f t="shared" si="10"/>
        <v>2075</v>
      </c>
      <c r="K39" s="22">
        <f t="shared" si="11"/>
        <v>-3700</v>
      </c>
      <c r="L39" s="23"/>
    </row>
    <row r="40" spans="1:12" ht="13.5" thickBot="1">
      <c r="A40" s="24" t="s">
        <v>12</v>
      </c>
      <c r="B40" s="27">
        <v>3</v>
      </c>
      <c r="C40" s="26">
        <f t="shared" si="7"/>
        <v>0.00040816326530612246</v>
      </c>
      <c r="D40" s="27">
        <v>806</v>
      </c>
      <c r="E40" s="28">
        <v>39</v>
      </c>
      <c r="F40" s="25">
        <v>83</v>
      </c>
      <c r="G40" s="29">
        <f t="shared" si="8"/>
        <v>2418</v>
      </c>
      <c r="H40" s="29">
        <f t="shared" si="9"/>
        <v>117</v>
      </c>
      <c r="I40" s="30">
        <f t="shared" si="12"/>
        <v>-2301</v>
      </c>
      <c r="J40" s="30">
        <f t="shared" si="10"/>
        <v>249</v>
      </c>
      <c r="K40" s="31">
        <f t="shared" si="11"/>
        <v>-2169</v>
      </c>
      <c r="L40" s="32">
        <f>SUM(K37:K40)</f>
        <v>98576</v>
      </c>
    </row>
    <row r="41" spans="1:12" ht="12.75">
      <c r="A41" s="33" t="s">
        <v>13</v>
      </c>
      <c r="B41" s="36">
        <v>1076</v>
      </c>
      <c r="C41" s="35">
        <f t="shared" si="7"/>
        <v>0.14639455782312924</v>
      </c>
      <c r="D41" s="36">
        <v>116</v>
      </c>
      <c r="E41" s="37">
        <v>116</v>
      </c>
      <c r="F41" s="34">
        <v>166</v>
      </c>
      <c r="G41" s="38">
        <f t="shared" si="8"/>
        <v>124816</v>
      </c>
      <c r="H41" s="38">
        <f t="shared" si="9"/>
        <v>124816</v>
      </c>
      <c r="I41" s="39">
        <f t="shared" si="12"/>
        <v>0</v>
      </c>
      <c r="J41" s="39">
        <f t="shared" si="10"/>
        <v>178616</v>
      </c>
      <c r="K41" s="40">
        <f t="shared" si="11"/>
        <v>53800</v>
      </c>
      <c r="L41" s="41"/>
    </row>
    <row r="42" spans="1:12" ht="12.75">
      <c r="A42" s="42" t="s">
        <v>14</v>
      </c>
      <c r="B42" s="45">
        <v>453</v>
      </c>
      <c r="C42" s="44">
        <f t="shared" si="7"/>
        <v>0.061632653061224486</v>
      </c>
      <c r="D42" s="45">
        <v>39</v>
      </c>
      <c r="E42" s="46">
        <v>116</v>
      </c>
      <c r="F42" s="43">
        <v>166</v>
      </c>
      <c r="G42" s="47">
        <f t="shared" si="8"/>
        <v>17667</v>
      </c>
      <c r="H42" s="47">
        <f t="shared" si="9"/>
        <v>52548</v>
      </c>
      <c r="I42" s="48">
        <f t="shared" si="12"/>
        <v>34881</v>
      </c>
      <c r="J42" s="48">
        <f t="shared" si="10"/>
        <v>75198</v>
      </c>
      <c r="K42" s="49">
        <f t="shared" si="11"/>
        <v>57531</v>
      </c>
      <c r="L42" s="50"/>
    </row>
    <row r="43" spans="1:12" ht="12.75">
      <c r="A43" s="42" t="s">
        <v>15</v>
      </c>
      <c r="B43" s="45">
        <v>397</v>
      </c>
      <c r="C43" s="44">
        <f t="shared" si="7"/>
        <v>0.05401360544217687</v>
      </c>
      <c r="D43" s="45">
        <v>231</v>
      </c>
      <c r="E43" s="46">
        <v>116</v>
      </c>
      <c r="F43" s="43">
        <v>166</v>
      </c>
      <c r="G43" s="47">
        <f t="shared" si="8"/>
        <v>91707</v>
      </c>
      <c r="H43" s="47">
        <f t="shared" si="9"/>
        <v>46052</v>
      </c>
      <c r="I43" s="48">
        <f t="shared" si="12"/>
        <v>-45655</v>
      </c>
      <c r="J43" s="48">
        <f t="shared" si="10"/>
        <v>65902</v>
      </c>
      <c r="K43" s="49">
        <f t="shared" si="11"/>
        <v>-25805</v>
      </c>
      <c r="L43" s="50"/>
    </row>
    <row r="44" spans="1:12" ht="13.5" thickBot="1">
      <c r="A44" s="42" t="s">
        <v>16</v>
      </c>
      <c r="B44" s="45">
        <v>11</v>
      </c>
      <c r="C44" s="44">
        <f t="shared" si="7"/>
        <v>0.0014965986394557824</v>
      </c>
      <c r="D44" s="45">
        <v>806</v>
      </c>
      <c r="E44" s="51">
        <v>116</v>
      </c>
      <c r="F44" s="43">
        <v>166</v>
      </c>
      <c r="G44" s="47">
        <f t="shared" si="8"/>
        <v>8866</v>
      </c>
      <c r="H44" s="47">
        <f t="shared" si="9"/>
        <v>1276</v>
      </c>
      <c r="I44" s="48">
        <f t="shared" si="12"/>
        <v>-7590</v>
      </c>
      <c r="J44" s="48">
        <f t="shared" si="10"/>
        <v>1826</v>
      </c>
      <c r="K44" s="49">
        <f t="shared" si="11"/>
        <v>-7040</v>
      </c>
      <c r="L44" s="50">
        <f>SUM(K41:K44)</f>
        <v>78486</v>
      </c>
    </row>
    <row r="45" spans="1:12" ht="12.75">
      <c r="A45" s="61" t="s">
        <v>18</v>
      </c>
      <c r="B45" s="64">
        <v>1297</v>
      </c>
      <c r="C45" s="63">
        <f t="shared" si="7"/>
        <v>0.1764625850340136</v>
      </c>
      <c r="D45" s="64">
        <v>231</v>
      </c>
      <c r="E45" s="65">
        <v>231</v>
      </c>
      <c r="F45" s="62">
        <v>497</v>
      </c>
      <c r="G45" s="66">
        <f t="shared" si="8"/>
        <v>299607</v>
      </c>
      <c r="H45" s="66">
        <f t="shared" si="9"/>
        <v>299607</v>
      </c>
      <c r="I45" s="67">
        <f t="shared" si="12"/>
        <v>0</v>
      </c>
      <c r="J45" s="67">
        <f t="shared" si="10"/>
        <v>644609</v>
      </c>
      <c r="K45" s="68">
        <f t="shared" si="11"/>
        <v>345002</v>
      </c>
      <c r="L45" s="69"/>
    </row>
    <row r="46" spans="1:12" ht="12.75">
      <c r="A46" s="152" t="s">
        <v>38</v>
      </c>
      <c r="B46" s="153">
        <v>246</v>
      </c>
      <c r="C46" s="154">
        <f t="shared" si="7"/>
        <v>0.03346938775510204</v>
      </c>
      <c r="D46" s="153">
        <v>116</v>
      </c>
      <c r="E46" s="155">
        <v>231</v>
      </c>
      <c r="F46" s="156">
        <v>497</v>
      </c>
      <c r="G46" s="157">
        <f t="shared" si="8"/>
        <v>28536</v>
      </c>
      <c r="H46" s="157">
        <f t="shared" si="9"/>
        <v>56826</v>
      </c>
      <c r="I46" s="158">
        <f t="shared" si="12"/>
        <v>28290</v>
      </c>
      <c r="J46" s="158">
        <f t="shared" si="10"/>
        <v>122262</v>
      </c>
      <c r="K46" s="159">
        <f t="shared" si="11"/>
        <v>93726</v>
      </c>
      <c r="L46" s="160"/>
    </row>
    <row r="47" spans="1:12" ht="12.75">
      <c r="A47" s="70" t="s">
        <v>19</v>
      </c>
      <c r="B47" s="73">
        <v>221</v>
      </c>
      <c r="C47" s="72">
        <f t="shared" si="7"/>
        <v>0.030068027210884352</v>
      </c>
      <c r="D47" s="73">
        <v>806</v>
      </c>
      <c r="E47" s="74">
        <v>231</v>
      </c>
      <c r="F47" s="71">
        <v>497</v>
      </c>
      <c r="G47" s="75">
        <f t="shared" si="8"/>
        <v>178126</v>
      </c>
      <c r="H47" s="75">
        <f t="shared" si="9"/>
        <v>51051</v>
      </c>
      <c r="I47" s="76">
        <f t="shared" si="12"/>
        <v>-127075</v>
      </c>
      <c r="J47" s="76">
        <f t="shared" si="10"/>
        <v>109837</v>
      </c>
      <c r="K47" s="77">
        <f t="shared" si="11"/>
        <v>-68289</v>
      </c>
      <c r="L47" s="78"/>
    </row>
    <row r="48" spans="1:12" ht="13.5" thickBot="1">
      <c r="A48" s="79" t="s">
        <v>20</v>
      </c>
      <c r="B48" s="82">
        <v>6</v>
      </c>
      <c r="C48" s="81">
        <f t="shared" si="7"/>
        <v>0.0008163265306122449</v>
      </c>
      <c r="D48" s="82">
        <v>3840</v>
      </c>
      <c r="E48" s="83">
        <v>231</v>
      </c>
      <c r="F48" s="80">
        <v>497</v>
      </c>
      <c r="G48" s="84">
        <f t="shared" si="8"/>
        <v>23040</v>
      </c>
      <c r="H48" s="84">
        <f t="shared" si="9"/>
        <v>1386</v>
      </c>
      <c r="I48" s="85">
        <f t="shared" si="12"/>
        <v>-21654</v>
      </c>
      <c r="J48" s="85">
        <f t="shared" si="10"/>
        <v>2982</v>
      </c>
      <c r="K48" s="86">
        <f t="shared" si="11"/>
        <v>-20058</v>
      </c>
      <c r="L48" s="87">
        <f>SUM(K45:K48)</f>
        <v>350381</v>
      </c>
    </row>
    <row r="49" spans="1:12" ht="12.75">
      <c r="A49" s="88" t="s">
        <v>21</v>
      </c>
      <c r="B49" s="91">
        <v>452</v>
      </c>
      <c r="C49" s="90">
        <f t="shared" si="7"/>
        <v>0.06149659863945578</v>
      </c>
      <c r="D49" s="91">
        <v>806</v>
      </c>
      <c r="E49" s="92">
        <v>806</v>
      </c>
      <c r="F49" s="89">
        <v>1741</v>
      </c>
      <c r="G49" s="93">
        <f t="shared" si="8"/>
        <v>364312</v>
      </c>
      <c r="H49" s="93">
        <f t="shared" si="9"/>
        <v>364312</v>
      </c>
      <c r="I49" s="94">
        <f t="shared" si="12"/>
        <v>0</v>
      </c>
      <c r="J49" s="94">
        <f t="shared" si="10"/>
        <v>786932</v>
      </c>
      <c r="K49" s="95">
        <f t="shared" si="11"/>
        <v>422620</v>
      </c>
      <c r="L49" s="96"/>
    </row>
    <row r="50" spans="1:12" ht="12.75">
      <c r="A50" s="161" t="s">
        <v>39</v>
      </c>
      <c r="B50" s="162">
        <v>62</v>
      </c>
      <c r="C50" s="163">
        <f t="shared" si="7"/>
        <v>0.008435374149659863</v>
      </c>
      <c r="D50" s="162">
        <v>231</v>
      </c>
      <c r="E50" s="164">
        <v>806</v>
      </c>
      <c r="F50" s="165">
        <v>1741</v>
      </c>
      <c r="G50" s="166">
        <f t="shared" si="8"/>
        <v>14322</v>
      </c>
      <c r="H50" s="166">
        <f t="shared" si="9"/>
        <v>49972</v>
      </c>
      <c r="I50" s="167">
        <f t="shared" si="12"/>
        <v>35650</v>
      </c>
      <c r="J50" s="167">
        <f t="shared" si="10"/>
        <v>107942</v>
      </c>
      <c r="K50" s="168">
        <f t="shared" si="11"/>
        <v>93620</v>
      </c>
      <c r="L50" s="169"/>
    </row>
    <row r="51" spans="1:12" ht="13.5" thickBot="1">
      <c r="A51" s="97" t="s">
        <v>22</v>
      </c>
      <c r="B51" s="100">
        <v>79</v>
      </c>
      <c r="C51" s="99">
        <f t="shared" si="7"/>
        <v>0.010748299319727891</v>
      </c>
      <c r="D51" s="100">
        <v>3840</v>
      </c>
      <c r="E51" s="101">
        <v>806</v>
      </c>
      <c r="F51" s="98">
        <v>1741</v>
      </c>
      <c r="G51" s="102">
        <f t="shared" si="8"/>
        <v>303360</v>
      </c>
      <c r="H51" s="102">
        <f t="shared" si="9"/>
        <v>63674</v>
      </c>
      <c r="I51" s="103">
        <f t="shared" si="12"/>
        <v>-239686</v>
      </c>
      <c r="J51" s="103">
        <f t="shared" si="10"/>
        <v>137539</v>
      </c>
      <c r="K51" s="104">
        <f t="shared" si="11"/>
        <v>-165821</v>
      </c>
      <c r="L51" s="105">
        <f>SUM(K49:K51)</f>
        <v>350419</v>
      </c>
    </row>
    <row r="52" spans="1:12" ht="12.75">
      <c r="A52" s="106" t="s">
        <v>23</v>
      </c>
      <c r="B52" s="109">
        <v>63</v>
      </c>
      <c r="C52" s="108">
        <f t="shared" si="7"/>
        <v>0.008571428571428572</v>
      </c>
      <c r="D52" s="109">
        <v>3840</v>
      </c>
      <c r="E52" s="110">
        <v>3840</v>
      </c>
      <c r="F52" s="107">
        <v>8373</v>
      </c>
      <c r="G52" s="111">
        <f t="shared" si="8"/>
        <v>241920</v>
      </c>
      <c r="H52" s="111">
        <f t="shared" si="9"/>
        <v>241920</v>
      </c>
      <c r="I52" s="112">
        <f t="shared" si="12"/>
        <v>0</v>
      </c>
      <c r="J52" s="112">
        <f t="shared" si="10"/>
        <v>527499</v>
      </c>
      <c r="K52" s="113">
        <f t="shared" si="11"/>
        <v>285579</v>
      </c>
      <c r="L52" s="114"/>
    </row>
    <row r="53" spans="1:12" ht="13.5" thickBot="1">
      <c r="A53" s="115" t="s">
        <v>24</v>
      </c>
      <c r="B53" s="118">
        <v>8</v>
      </c>
      <c r="C53" s="117">
        <f t="shared" si="7"/>
        <v>0.0010884353741496598</v>
      </c>
      <c r="D53" s="118">
        <v>37500</v>
      </c>
      <c r="E53" s="119">
        <v>3840</v>
      </c>
      <c r="F53" s="116">
        <v>8373</v>
      </c>
      <c r="G53" s="120">
        <f t="shared" si="8"/>
        <v>300000</v>
      </c>
      <c r="H53" s="120">
        <f t="shared" si="9"/>
        <v>30720</v>
      </c>
      <c r="I53" s="121">
        <f t="shared" si="12"/>
        <v>-269280</v>
      </c>
      <c r="J53" s="121">
        <f t="shared" si="10"/>
        <v>66984</v>
      </c>
      <c r="K53" s="122">
        <f t="shared" si="11"/>
        <v>-233016</v>
      </c>
      <c r="L53" s="123">
        <f>SUM(K52:K53)</f>
        <v>52563</v>
      </c>
    </row>
    <row r="54" spans="1:12" ht="13.5" thickBot="1">
      <c r="A54" s="170" t="s">
        <v>25</v>
      </c>
      <c r="B54" s="171">
        <v>12</v>
      </c>
      <c r="C54" s="172">
        <f t="shared" si="7"/>
        <v>0.0016326530612244899</v>
      </c>
      <c r="D54" s="171">
        <v>37500</v>
      </c>
      <c r="E54" s="173">
        <v>37500</v>
      </c>
      <c r="F54" s="174">
        <v>82983</v>
      </c>
      <c r="G54" s="175">
        <f t="shared" si="8"/>
        <v>450000</v>
      </c>
      <c r="H54" s="175">
        <f t="shared" si="9"/>
        <v>450000</v>
      </c>
      <c r="I54" s="176">
        <f t="shared" si="12"/>
        <v>0</v>
      </c>
      <c r="J54" s="176">
        <f t="shared" si="10"/>
        <v>995796</v>
      </c>
      <c r="K54" s="177">
        <f t="shared" si="11"/>
        <v>545796</v>
      </c>
      <c r="L54" s="178">
        <f>SUM(K54)</f>
        <v>545796</v>
      </c>
    </row>
    <row r="55" spans="1:12" ht="13.5" thickBot="1">
      <c r="A55" s="133" t="s">
        <v>26</v>
      </c>
      <c r="B55" s="134">
        <f>SUM(B37:B54)</f>
        <v>7350</v>
      </c>
      <c r="C55" s="135">
        <f t="shared" si="7"/>
        <v>1</v>
      </c>
      <c r="D55" s="136"/>
      <c r="E55" s="137"/>
      <c r="F55" s="138"/>
      <c r="G55" s="139">
        <f aca="true" t="shared" si="13" ref="G55:L55">SUM(G37:G54)</f>
        <v>2593964</v>
      </c>
      <c r="H55" s="139">
        <f t="shared" si="13"/>
        <v>1949873</v>
      </c>
      <c r="I55" s="140">
        <f t="shared" si="13"/>
        <v>-644091</v>
      </c>
      <c r="J55" s="141">
        <f t="shared" si="13"/>
        <v>4070185</v>
      </c>
      <c r="K55" s="142">
        <f t="shared" si="13"/>
        <v>1476221</v>
      </c>
      <c r="L55" s="143">
        <f t="shared" si="13"/>
        <v>1476221</v>
      </c>
    </row>
    <row r="56" spans="1:12" ht="25.5">
      <c r="A56" s="144" t="s">
        <v>27</v>
      </c>
      <c r="B56" s="145">
        <f>+B42+B46+B50</f>
        <v>761</v>
      </c>
      <c r="C56" s="146">
        <f t="shared" si="7"/>
        <v>0.1035374149659864</v>
      </c>
      <c r="D56" s="147"/>
      <c r="E56" s="147"/>
      <c r="F56" s="147"/>
      <c r="G56" s="148"/>
      <c r="H56" s="148"/>
      <c r="I56" s="149">
        <f>+(H55/G55)-1</f>
        <v>-0.24830375440831098</v>
      </c>
      <c r="J56" s="148"/>
      <c r="K56" s="148"/>
      <c r="L56" s="148"/>
    </row>
    <row r="57" spans="1:5" ht="25.5">
      <c r="A57" s="144" t="s">
        <v>28</v>
      </c>
      <c r="B57" s="150">
        <f>+B38+B39+B40+B43+B44+B47+B48+B51+B53</f>
        <v>1073</v>
      </c>
      <c r="C57" s="146">
        <f t="shared" si="7"/>
        <v>0.14598639455782314</v>
      </c>
      <c r="E57" s="1" t="s">
        <v>29</v>
      </c>
    </row>
    <row r="58" spans="1:9" ht="12.75">
      <c r="A58" t="s">
        <v>40</v>
      </c>
      <c r="I58" s="149"/>
    </row>
  </sheetData>
  <printOptions/>
  <pageMargins left="0.35" right="0.31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hagueb1</dc:creator>
  <cp:keywords/>
  <dc:description/>
  <cp:lastModifiedBy>SysAdmin</cp:lastModifiedBy>
  <cp:lastPrinted>2009-03-06T14:44:23Z</cp:lastPrinted>
  <dcterms:created xsi:type="dcterms:W3CDTF">2009-03-04T19:15:01Z</dcterms:created>
  <dcterms:modified xsi:type="dcterms:W3CDTF">2015-09-24T22:01:05Z</dcterms:modified>
  <cp:category/>
  <cp:version/>
  <cp:contentType/>
  <cp:contentStatus/>
</cp:coreProperties>
</file>