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UCR Board Report #3.xls" sheetId="1" r:id="rId1"/>
  </sheets>
  <definedNames/>
  <calcPr fullCalcOnLoad="1"/>
</workbook>
</file>

<file path=xl/sharedStrings.xml><?xml version="1.0" encoding="utf-8"?>
<sst xmlns="http://schemas.openxmlformats.org/spreadsheetml/2006/main" count="8" uniqueCount="5">
  <si>
    <t>PAID</t>
  </si>
  <si>
    <t>MCMIS</t>
  </si>
  <si>
    <t>Totals</t>
  </si>
  <si>
    <t>Exhibit A</t>
  </si>
  <si>
    <t>UCR Board Minutes 12-4-08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</si>
</sst>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0.000%"/>
    <numFmt numFmtId="169" formatCode="0.0000%"/>
    <numFmt numFmtId="170" formatCode="_(* #,##0.0_);_(* \(#,##0.0\);_(* &quot;-&quot;??_);_(@_)"/>
    <numFmt numFmtId="171" formatCode="_(* #,##0_);_(* \(#,##0\);_(* &quot;-&quot;??_);_(@_)"/>
  </numFmts>
  <fonts count="19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6" fontId="2" fillId="0" borderId="0" xfId="44" applyNumberFormat="1" applyFont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/>
    </xf>
    <xf numFmtId="171" fontId="2" fillId="0" borderId="0" xfId="42" applyNumberFormat="1" applyFont="1" applyAlignment="1">
      <alignment horizontal="center"/>
    </xf>
    <xf numFmtId="0" fontId="0" fillId="0" borderId="10" xfId="0" applyBorder="1" applyAlignment="1">
      <alignment horizontal="center"/>
    </xf>
    <xf numFmtId="171" fontId="0" fillId="0" borderId="0" xfId="42" applyNumberFormat="1" applyFont="1" applyAlignment="1">
      <alignment/>
    </xf>
    <xf numFmtId="166" fontId="0" fillId="0" borderId="10" xfId="44" applyNumberFormat="1" applyFont="1" applyFill="1" applyBorder="1" applyAlignment="1">
      <alignment/>
    </xf>
    <xf numFmtId="171" fontId="0" fillId="24" borderId="0" xfId="42" applyNumberFormat="1" applyFont="1" applyFill="1" applyAlignment="1">
      <alignment/>
    </xf>
    <xf numFmtId="166" fontId="2" fillId="24" borderId="0" xfId="44" applyNumberFormat="1" applyFont="1" applyFill="1" applyAlignment="1">
      <alignment/>
    </xf>
    <xf numFmtId="0" fontId="0" fillId="11" borderId="10" xfId="0" applyFill="1" applyBorder="1" applyAlignment="1">
      <alignment horizontal="center"/>
    </xf>
    <xf numFmtId="166" fontId="0" fillId="11" borderId="10" xfId="44" applyNumberFormat="1" applyFont="1" applyFill="1" applyBorder="1" applyAlignment="1">
      <alignment/>
    </xf>
    <xf numFmtId="166" fontId="2" fillId="25" borderId="0" xfId="44" applyNumberFormat="1" applyFont="1" applyFill="1" applyAlignment="1">
      <alignment/>
    </xf>
    <xf numFmtId="10" fontId="2" fillId="25" borderId="0" xfId="57" applyNumberFormat="1" applyFont="1" applyFill="1" applyAlignment="1">
      <alignment horizontal="center"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9" width="12.57421875" style="0" customWidth="1"/>
  </cols>
  <sheetData>
    <row r="1" ht="14.25">
      <c r="A1" s="15" t="s">
        <v>4</v>
      </c>
    </row>
    <row r="2" ht="14.25">
      <c r="A2" s="15" t="s">
        <v>3</v>
      </c>
    </row>
    <row r="3" ht="15">
      <c r="B3" s="1" t="s">
        <v>0</v>
      </c>
    </row>
    <row r="4" spans="1:8" ht="15">
      <c r="A4" s="1" t="s">
        <v>1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 t="s">
        <v>2</v>
      </c>
    </row>
    <row r="5" spans="1:9" ht="15">
      <c r="A5" s="1">
        <v>1</v>
      </c>
      <c r="B5" s="6">
        <v>46125</v>
      </c>
      <c r="C5" s="6">
        <v>2112</v>
      </c>
      <c r="D5" s="6">
        <v>753</v>
      </c>
      <c r="E5" s="6">
        <v>75</v>
      </c>
      <c r="F5" s="6">
        <v>7</v>
      </c>
      <c r="G5" s="6">
        <v>0</v>
      </c>
      <c r="H5" s="3">
        <v>49072</v>
      </c>
      <c r="I5" s="4"/>
    </row>
    <row r="6" spans="1:9" ht="15">
      <c r="A6" s="1">
        <v>2</v>
      </c>
      <c r="B6" s="11">
        <v>78764</v>
      </c>
      <c r="C6" s="6">
        <v>14839</v>
      </c>
      <c r="D6" s="6">
        <v>1634</v>
      </c>
      <c r="E6" s="6">
        <v>81</v>
      </c>
      <c r="F6" s="6">
        <v>3</v>
      </c>
      <c r="G6" s="6">
        <v>0</v>
      </c>
      <c r="H6" s="3">
        <v>95321</v>
      </c>
      <c r="I6" s="4"/>
    </row>
    <row r="7" spans="1:9" ht="15">
      <c r="A7" s="1">
        <v>3</v>
      </c>
      <c r="B7" s="6">
        <v>16231</v>
      </c>
      <c r="C7" s="11">
        <v>35677</v>
      </c>
      <c r="D7" s="6">
        <v>33519</v>
      </c>
      <c r="E7" s="6">
        <v>471</v>
      </c>
      <c r="F7" s="6">
        <v>19</v>
      </c>
      <c r="G7" s="6">
        <v>1</v>
      </c>
      <c r="H7" s="3">
        <v>85918</v>
      </c>
      <c r="I7" s="4"/>
    </row>
    <row r="8" spans="1:9" ht="15">
      <c r="A8" s="1">
        <v>4</v>
      </c>
      <c r="B8" s="6">
        <v>2049</v>
      </c>
      <c r="C8" s="6">
        <v>1921</v>
      </c>
      <c r="D8" s="6">
        <v>17529</v>
      </c>
      <c r="E8" s="6">
        <v>13746</v>
      </c>
      <c r="F8" s="6">
        <v>62</v>
      </c>
      <c r="G8" s="6">
        <v>1</v>
      </c>
      <c r="H8" s="3">
        <v>35308</v>
      </c>
      <c r="I8" s="4"/>
    </row>
    <row r="9" spans="1:9" ht="15">
      <c r="A9" s="1">
        <v>5</v>
      </c>
      <c r="B9" s="6">
        <v>404</v>
      </c>
      <c r="C9" s="6">
        <v>220</v>
      </c>
      <c r="D9" s="6">
        <v>727</v>
      </c>
      <c r="E9" s="6">
        <v>4547</v>
      </c>
      <c r="F9" s="6">
        <v>4190</v>
      </c>
      <c r="G9" s="6">
        <v>8</v>
      </c>
      <c r="H9" s="3">
        <v>10096</v>
      </c>
      <c r="I9" s="4"/>
    </row>
    <row r="10" spans="1:9" ht="15">
      <c r="A10" s="1">
        <v>6</v>
      </c>
      <c r="B10" s="6">
        <v>56</v>
      </c>
      <c r="C10" s="6">
        <v>7</v>
      </c>
      <c r="D10" s="6">
        <v>28</v>
      </c>
      <c r="E10" s="6">
        <v>76</v>
      </c>
      <c r="F10" s="6">
        <v>507</v>
      </c>
      <c r="G10" s="6">
        <v>416</v>
      </c>
      <c r="H10" s="3">
        <v>1090</v>
      </c>
      <c r="I10" s="4">
        <f>SUM(H5:H10)</f>
        <v>276805</v>
      </c>
    </row>
    <row r="11" spans="2:9" ht="14.25">
      <c r="B11" s="7">
        <v>143629</v>
      </c>
      <c r="C11" s="7">
        <v>54776</v>
      </c>
      <c r="D11" s="7">
        <v>54190</v>
      </c>
      <c r="E11" s="7">
        <v>18996</v>
      </c>
      <c r="F11" s="7">
        <v>4788</v>
      </c>
      <c r="G11" s="7">
        <v>426</v>
      </c>
      <c r="H11" s="3"/>
      <c r="I11" s="4"/>
    </row>
    <row r="12" spans="7:9" ht="14.25">
      <c r="G12" s="9">
        <f>SUM(B11:G11)</f>
        <v>276805</v>
      </c>
      <c r="H12" s="3"/>
      <c r="I12" s="4"/>
    </row>
    <row r="13" spans="2:9" ht="15">
      <c r="B13" s="2">
        <f>B11*39</f>
        <v>5601531</v>
      </c>
      <c r="C13" s="2">
        <f>C11*116</f>
        <v>6354016</v>
      </c>
      <c r="D13" s="2">
        <f>D11*231</f>
        <v>12517890</v>
      </c>
      <c r="E13" s="2">
        <f>E11*806</f>
        <v>15310776</v>
      </c>
      <c r="F13" s="2">
        <f>F11*3840</f>
        <v>18385920</v>
      </c>
      <c r="G13" s="2">
        <f>G11*37500</f>
        <v>15975000</v>
      </c>
      <c r="H13" s="3"/>
      <c r="I13" s="4"/>
    </row>
    <row r="14" spans="7:9" ht="15">
      <c r="G14" s="10">
        <f>SUM(B13:G13)</f>
        <v>74145133</v>
      </c>
      <c r="H14" s="3"/>
      <c r="I14" s="4"/>
    </row>
    <row r="15" spans="8:9" ht="14.25">
      <c r="H15" s="3"/>
      <c r="I15" s="4"/>
    </row>
    <row r="16" spans="2:9" ht="15">
      <c r="B16" s="1" t="s">
        <v>0</v>
      </c>
      <c r="H16" s="3"/>
      <c r="I16" s="4"/>
    </row>
    <row r="17" spans="1:9" ht="15">
      <c r="A17" s="1" t="s">
        <v>1</v>
      </c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>
        <v>6</v>
      </c>
      <c r="H17" s="5" t="s">
        <v>2</v>
      </c>
      <c r="I17" s="4"/>
    </row>
    <row r="18" spans="1:9" ht="15">
      <c r="A18" s="1">
        <v>1</v>
      </c>
      <c r="B18" s="8">
        <v>0</v>
      </c>
      <c r="C18" s="8">
        <f>C5*(39-116)</f>
        <v>-162624</v>
      </c>
      <c r="D18" s="8">
        <f>D5*(39-231)</f>
        <v>-144576</v>
      </c>
      <c r="E18" s="8">
        <f>E5*(39-806)</f>
        <v>-57525</v>
      </c>
      <c r="F18" s="8">
        <f>F5*(39-3840)</f>
        <v>-26607</v>
      </c>
      <c r="G18" s="8">
        <f>G5*(39-37500)</f>
        <v>0</v>
      </c>
      <c r="H18" s="3">
        <v>49072</v>
      </c>
      <c r="I18" s="4"/>
    </row>
    <row r="19" spans="1:9" ht="15">
      <c r="A19" s="1">
        <v>2</v>
      </c>
      <c r="B19" s="8">
        <f>B6*(116-39)</f>
        <v>6064828</v>
      </c>
      <c r="C19" s="8">
        <f>C6*(116-116)</f>
        <v>0</v>
      </c>
      <c r="D19" s="8">
        <f>D6*(116-231)</f>
        <v>-187910</v>
      </c>
      <c r="E19" s="8">
        <f>E6*(116-806)</f>
        <v>-55890</v>
      </c>
      <c r="F19" s="8">
        <f>F6*(116-3840)</f>
        <v>-11172</v>
      </c>
      <c r="G19" s="8">
        <f>G6*(116-37500)</f>
        <v>0</v>
      </c>
      <c r="H19" s="3">
        <v>95321</v>
      </c>
      <c r="I19" s="4"/>
    </row>
    <row r="20" spans="1:9" ht="15">
      <c r="A20" s="1">
        <v>3</v>
      </c>
      <c r="B20" s="8">
        <f>B7*(231-39)</f>
        <v>3116352</v>
      </c>
      <c r="C20" s="8">
        <f>C7*(231-116)</f>
        <v>4102855</v>
      </c>
      <c r="D20" s="8">
        <f>D7*(231-231)</f>
        <v>0</v>
      </c>
      <c r="E20" s="8">
        <f>E7*(231-806)</f>
        <v>-270825</v>
      </c>
      <c r="F20" s="8">
        <f>F7*(231-3840)</f>
        <v>-68571</v>
      </c>
      <c r="G20" s="8">
        <f>G7*(231-37500)</f>
        <v>-37269</v>
      </c>
      <c r="H20" s="3">
        <v>85918</v>
      </c>
      <c r="I20" s="4"/>
    </row>
    <row r="21" spans="1:9" ht="15">
      <c r="A21" s="1">
        <v>4</v>
      </c>
      <c r="B21" s="8">
        <f>B8*(806-39)</f>
        <v>1571583</v>
      </c>
      <c r="C21" s="8">
        <f>C8*(806-116)</f>
        <v>1325490</v>
      </c>
      <c r="D21" s="12">
        <f>D8*(806-231)</f>
        <v>10079175</v>
      </c>
      <c r="E21" s="8">
        <f>E8*(806-806)</f>
        <v>0</v>
      </c>
      <c r="F21" s="8">
        <f>F8*(806-3840)</f>
        <v>-188108</v>
      </c>
      <c r="G21" s="8">
        <f>G8*(806-37500)</f>
        <v>-36694</v>
      </c>
      <c r="H21" s="3">
        <v>35308</v>
      </c>
      <c r="I21" s="4"/>
    </row>
    <row r="22" spans="1:9" ht="15">
      <c r="A22" s="1">
        <v>5</v>
      </c>
      <c r="B22" s="8">
        <f>B9*(3840-39)</f>
        <v>1535604</v>
      </c>
      <c r="C22" s="8">
        <f>C9*(3840-116)</f>
        <v>819280</v>
      </c>
      <c r="D22" s="8">
        <f>D9*(3840-231)</f>
        <v>2623743</v>
      </c>
      <c r="E22" s="12">
        <f>E9*(3840-806)</f>
        <v>13795598</v>
      </c>
      <c r="F22" s="8">
        <f>F9*(3840-3840)</f>
        <v>0</v>
      </c>
      <c r="G22" s="8">
        <f>G9*(3840-37500)</f>
        <v>-269280</v>
      </c>
      <c r="H22" s="3">
        <v>10096</v>
      </c>
      <c r="I22" s="4"/>
    </row>
    <row r="23" spans="1:9" ht="15">
      <c r="A23" s="1">
        <v>6</v>
      </c>
      <c r="B23" s="8">
        <f>B10*(37500-39)</f>
        <v>2097816</v>
      </c>
      <c r="C23" s="8">
        <f>C10*(37500-116)</f>
        <v>261688</v>
      </c>
      <c r="D23" s="8">
        <f>D10*(37500-231)</f>
        <v>1043532</v>
      </c>
      <c r="E23" s="8">
        <f>E10*(37500-806)</f>
        <v>2788744</v>
      </c>
      <c r="F23" s="12">
        <f>F10*(37500-3840)</f>
        <v>17065620</v>
      </c>
      <c r="G23" s="8">
        <f>G10*(37500-37500)</f>
        <v>0</v>
      </c>
      <c r="H23" s="3">
        <v>1090</v>
      </c>
      <c r="I23" s="4">
        <f>SUM(H18:H23)</f>
        <v>276805</v>
      </c>
    </row>
    <row r="25" spans="2:7" ht="15">
      <c r="B25" s="2">
        <f aca="true" t="shared" si="0" ref="B25:G25">SUM(B18:B23)</f>
        <v>14386183</v>
      </c>
      <c r="C25" s="2">
        <f t="shared" si="0"/>
        <v>6346689</v>
      </c>
      <c r="D25" s="2">
        <f t="shared" si="0"/>
        <v>13413964</v>
      </c>
      <c r="E25" s="2">
        <f t="shared" si="0"/>
        <v>16200102</v>
      </c>
      <c r="F25" s="2">
        <f t="shared" si="0"/>
        <v>16771162</v>
      </c>
      <c r="G25" s="2">
        <f t="shared" si="0"/>
        <v>-343243</v>
      </c>
    </row>
    <row r="26" ht="15">
      <c r="G26" s="13">
        <f>SUM(B25:G25)</f>
        <v>66774857</v>
      </c>
    </row>
    <row r="27" ht="15">
      <c r="G27" s="14">
        <f>G26/(G14+G26)</f>
        <v>0.4738494304463121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SysAdmin</cp:lastModifiedBy>
  <cp:lastPrinted>2008-12-05T20:49:39Z</cp:lastPrinted>
  <dcterms:created xsi:type="dcterms:W3CDTF">2008-12-03T23:13:45Z</dcterms:created>
  <dcterms:modified xsi:type="dcterms:W3CDTF">2015-09-24T22:01:04Z</dcterms:modified>
  <cp:category/>
  <cp:version/>
  <cp:contentType/>
  <cp:contentStatus/>
</cp:coreProperties>
</file>